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<sst xmlns="http://schemas.openxmlformats.org/spreadsheetml/2006/main" count="172" uniqueCount="123">
  <si>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</si>
  <si>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</si>
  <si>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</si>
  <si>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</si>
  <si>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</si>
  <si>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</si>
  <si>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</si>
  <si>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</si>
  <si>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</si>
  <si>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</si>
  <si>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</si>
  <si>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</si>
  <si>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</si>
  <si>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</si>
  <si>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</si>
  <si>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</si>
  <si>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</si>
  <si>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</si>
  <si>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</si>
  <si>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</si>
  <si>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</si>
  <si>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</si>
  <si>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</si>
  <si>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</si>
  <si>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</si>
  <si>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</si>
  <si>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</si>
  <si>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</si>
  <si>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</si>
  <si>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</si>
  <si>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</si>
  <si>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</si>
  <si>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</si>
  <si>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</si>
  <si>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</si>
  <si>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</si>
  <si>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</si>
  <si>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</si>
  <si>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</si>
  <si>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</si>
  <si>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</si>
  <si>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</si>
  <si>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</si>
  <si>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</si>
  <si>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</si>
  <si>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</si>
  <si>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</si>
  <si>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</si>
  <si>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</si>
  <si>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</si>
  <si>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</si>
  <si>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</si>
  <si>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</si>
  <si>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</si>
  <si>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</si>
  <si>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</si>
  <si>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</si>
  <si>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</si>
  <si>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</si>
  <si>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</si>
  <si>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</si>
  <si>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</si>
  <si>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</si>
  <si>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</si>
  <si>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</si>
  <si>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</si>
  <si>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</si>
  <si>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</si>
  <si>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</si>
  <si>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</si>
  <si>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</si>
  <si>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</si>
  <si>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</si>
  <si>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</si>
  <si>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</si>
  <si>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</si>
  <si>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</si>
  <si>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</si>
  <si>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</si>
  <si>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</si>
  <si>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</si>
  <si>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</si>
  <si>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</si>
  <si>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</si>
  <si>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</si>
  <si>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</si>
  <si>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</si>
  <si>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</si>
  <si>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</si>
  <si>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</si>
  <si>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</si>
  <si>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</si>
  <si>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</si>
  <si>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</si>
  <si>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</si>
  <si>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</si>
  <si>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</si>
  <si>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</si>
  <si>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</si>
  <si>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</si>
  <si>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</si>
  <si>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</si>
  <si>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</si>
  <si>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</si>
  <si>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</si>
  <si>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</si>
  <si>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</si>
  <si>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</si>
  <si>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</si>
  <si>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</si>
  <si>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</si>
  <si>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</si>
  <si>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</si>
  <si>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</si>
  <si>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</si>
  <si>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</si>
  <si>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</si>
  <si>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</si>
  <si>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</si>
  <si>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</si>
  <si>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</si>
  <si>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</si>
  <si>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30.09.2016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</si>
</sst>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42338.3</c:v>
                </c:pt>
                <c:pt idx="1">
                  <c:v>36371.4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3555312"/>
        <c:axId val="31997809"/>
      </c:bar3DChart>
      <c:cat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997809"/>
        <c:crosses val="autoZero"/>
        <c:auto val="1"/>
        <c:lblOffset val="100"/>
        <c:tickLblSkip val="1"/>
        <c:noMultiLvlLbl val="0"/>
      </c:catAx>
      <c:valAx>
        <c:axId val="319978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53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19544826"/>
        <c:axId val="41685707"/>
      </c:bar3DChart>
      <c:catAx>
        <c:axId val="19544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4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39627044"/>
        <c:axId val="21099077"/>
      </c:bar3DChart>
      <c:cat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99077"/>
        <c:crosses val="autoZero"/>
        <c:auto val="1"/>
        <c:lblOffset val="100"/>
        <c:tickLblSkip val="1"/>
        <c:noMultiLvlLbl val="0"/>
      </c:catAx>
      <c:valAx>
        <c:axId val="2109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7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49833.5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55673966"/>
        <c:axId val="31303647"/>
      </c:bar3DChart>
      <c:cat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303647"/>
        <c:crosses val="autoZero"/>
        <c:auto val="1"/>
        <c:lblOffset val="100"/>
        <c:tickLblSkip val="1"/>
        <c:noMultiLvlLbl val="0"/>
      </c:catAx>
      <c:valAx>
        <c:axId val="31303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739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3297368"/>
        <c:axId val="52567449"/>
      </c:bar3DChart>
      <c:cat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567449"/>
        <c:crosses val="autoZero"/>
        <c:auto val="1"/>
        <c:lblOffset val="100"/>
        <c:tickLblSkip val="2"/>
        <c:noMultiLvlLbl val="0"/>
      </c:catAx>
      <c:valAx>
        <c:axId val="5256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973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178.09999999999962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344994"/>
        <c:axId val="30104947"/>
      </c:bar3DChart>
      <c:cat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104947"/>
        <c:crosses val="autoZero"/>
        <c:auto val="1"/>
        <c:lblOffset val="100"/>
        <c:tickLblSkip val="1"/>
        <c:noMultiLvlLbl val="0"/>
      </c:catAx>
      <c:valAx>
        <c:axId val="30104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49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2509068"/>
        <c:axId val="22581613"/>
      </c:bar3DChart>
      <c:cat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581613"/>
        <c:crosses val="autoZero"/>
        <c:auto val="1"/>
        <c:lblOffset val="100"/>
        <c:tickLblSkip val="1"/>
        <c:noMultiLvlLbl val="0"/>
      </c:catAx>
      <c:valAx>
        <c:axId val="225816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49833.5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42338.3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1907926"/>
        <c:axId val="17171335"/>
      </c:bar3DChart>
      <c:cat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171335"/>
        <c:crosses val="autoZero"/>
        <c:auto val="1"/>
        <c:lblOffset val="100"/>
        <c:tickLblSkip val="1"/>
        <c:noMultiLvlLbl val="0"/>
      </c:catAx>
      <c:valAx>
        <c:axId val="17171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9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717308.2000000001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443790.4999999998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519041.8000000002</c:v>
                </c:pt>
              </c:numCache>
            </c:numRef>
          </c:val>
          <c:shape val="box"/>
        </c:ser>
        <c:shape val="box"/>
        <c:axId val="20324288"/>
        <c:axId val="48700865"/>
      </c:bar3DChart>
      <c:cat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700865"/>
        <c:crosses val="autoZero"/>
        <c:auto val="1"/>
        <c:lblOffset val="100"/>
        <c:tickLblSkip val="1"/>
        <c:noMultiLvlLbl val="0"/>
      </c:catAx>
      <c:valAx>
        <c:axId val="4870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2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8" sqref="D148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f>324048.3+1236.6</f>
        <v>325284.89999999997</v>
      </c>
      <c r="C6" s="50">
        <f>426773.1+25+188.4+2200.9+6.1-1051.6+141.1+593.1+16568.5+4904.2</f>
        <v>450348.8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+147.7+519.1+967+6414+7849+734.9-0.1+489</f>
        <v>296526.8</v>
      </c>
      <c r="E6" s="3">
        <f>D6/D150*100</f>
        <v>27.579193495432868</v>
      </c>
      <c r="F6" s="3">
        <f>D6/B6*100</f>
        <v>91.15910391167866</v>
      </c>
      <c r="G6" s="3">
        <f aca="true" t="shared" si="0" ref="G6:G43">D6/C6*100</f>
        <v>65.84380817712848</v>
      </c>
      <c r="H6" s="51">
        <f>B6-D6</f>
        <v>28758.099999999977</v>
      </c>
      <c r="I6" s="51">
        <f aca="true" t="shared" si="1" ref="I6:I43">C6-D6</f>
        <v>153822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</f>
        <v>129866</v>
      </c>
      <c r="E7" s="103">
        <f>D7/D6*100</f>
        <v>43.79570413197054</v>
      </c>
      <c r="F7" s="103">
        <f>D7/B7*100</f>
        <v>91.0621439214655</v>
      </c>
      <c r="G7" s="103">
        <f>D7/C7*100</f>
        <v>69.1153053578119</v>
      </c>
      <c r="H7" s="113">
        <f>B7-D7</f>
        <v>12746.5</v>
      </c>
      <c r="I7" s="113">
        <f t="shared" si="1"/>
        <v>58031.600000000006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</f>
        <v>227262.1999999999</v>
      </c>
      <c r="E8" s="1">
        <f>D8/D6*100</f>
        <v>76.64136934671669</v>
      </c>
      <c r="F8" s="1">
        <f>D8/B8*100</f>
        <v>98.56256012101831</v>
      </c>
      <c r="G8" s="1">
        <f t="shared" si="0"/>
        <v>72.73163100847833</v>
      </c>
      <c r="H8" s="48">
        <f>B8-D8</f>
        <v>3314.4000000001106</v>
      </c>
      <c r="I8" s="48">
        <f t="shared" si="1"/>
        <v>85204.60000000003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4+2.9+1.6+0.5+0.5+1.9+1.2+1.8+1.6+0.7+2+3.7+0.1+1.9+2.9+1.2+0.4+1.1+0.2+0.6+1.5+1.7+0.3+0.5+1.3-0.1+0.4+0.3+1.5+2.7</f>
        <v>40.89999999999999</v>
      </c>
      <c r="E9" s="12">
        <f>D9/D6*100</f>
        <v>0.013793019720308584</v>
      </c>
      <c r="F9" s="128">
        <f>D9/B9*100</f>
        <v>59.10404624277456</v>
      </c>
      <c r="G9" s="1">
        <f t="shared" si="0"/>
        <v>47.72462077012835</v>
      </c>
      <c r="H9" s="48">
        <f aca="true" t="shared" si="2" ref="H9:H43">B9-D9</f>
        <v>28.30000000000001</v>
      </c>
      <c r="I9" s="48">
        <f t="shared" si="1"/>
        <v>44.80000000000001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</f>
        <v>17707.90000000001</v>
      </c>
      <c r="E10" s="1">
        <f>D10/D6*100</f>
        <v>5.9717705111308685</v>
      </c>
      <c r="F10" s="1">
        <f aca="true" t="shared" si="3" ref="F10:F41">D10/B10*100</f>
        <v>83.95234392778583</v>
      </c>
      <c r="G10" s="1">
        <f t="shared" si="0"/>
        <v>65.30810196795801</v>
      </c>
      <c r="H10" s="48">
        <f t="shared" si="2"/>
        <v>3384.8999999999905</v>
      </c>
      <c r="I10" s="48">
        <f t="shared" si="1"/>
        <v>9406.499999999993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</f>
        <v>32570.9</v>
      </c>
      <c r="E11" s="1">
        <f>D11/D6*100</f>
        <v>10.984133643232248</v>
      </c>
      <c r="F11" s="1">
        <f t="shared" si="3"/>
        <v>66.716988088776</v>
      </c>
      <c r="G11" s="1">
        <f t="shared" si="0"/>
        <v>43.43898704735079</v>
      </c>
      <c r="H11" s="48">
        <f t="shared" si="2"/>
        <v>16248.599999999999</v>
      </c>
      <c r="I11" s="48">
        <f t="shared" si="1"/>
        <v>42409.9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</f>
        <v>9254.800000000001</v>
      </c>
      <c r="E12" s="1">
        <f>D12/D6*100</f>
        <v>3.121066965953837</v>
      </c>
      <c r="F12" s="1">
        <f t="shared" si="3"/>
        <v>88.13004104253761</v>
      </c>
      <c r="G12" s="1">
        <f t="shared" si="0"/>
        <v>62.78697421981004</v>
      </c>
      <c r="H12" s="48">
        <f t="shared" si="2"/>
        <v>1246.4999999999982</v>
      </c>
      <c r="I12" s="48">
        <f t="shared" si="1"/>
        <v>5485.199999999999</v>
      </c>
    </row>
    <row r="13" spans="1:9" ht="18.75" thickBot="1">
      <c r="A13" s="26" t="s">
        <v>34</v>
      </c>
      <c r="B13" s="47">
        <f>B6-B8-B9-B10-B11-B12</f>
        <v>14225.49999999996</v>
      </c>
      <c r="C13" s="47">
        <f>C6-C8-C9-C10-C11-C12</f>
        <v>20961.10000000005</v>
      </c>
      <c r="D13" s="47">
        <f>D6-D8-D9-D10-D11-D12</f>
        <v>9690.100000000088</v>
      </c>
      <c r="E13" s="1">
        <f>D13/D6*100</f>
        <v>3.26786651324605</v>
      </c>
      <c r="F13" s="1">
        <f t="shared" si="3"/>
        <v>68.11781659695698</v>
      </c>
      <c r="G13" s="1">
        <f t="shared" si="0"/>
        <v>46.22896699123646</v>
      </c>
      <c r="H13" s="48">
        <f t="shared" si="2"/>
        <v>4535.399999999872</v>
      </c>
      <c r="I13" s="48">
        <f t="shared" si="1"/>
        <v>11270.999999999962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f>196289.2-79.7</f>
        <v>196209.5</v>
      </c>
      <c r="C18" s="50">
        <f>250434.1+666.5+2890.8+76.6+110+6034+513.1</f>
        <v>260725.1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</f>
        <v>182540.3</v>
      </c>
      <c r="E18" s="3">
        <f>D18/D150*100</f>
        <v>16.97760288248605</v>
      </c>
      <c r="F18" s="3">
        <f>D18/B18*100</f>
        <v>93.03336484726785</v>
      </c>
      <c r="G18" s="3">
        <f t="shared" si="0"/>
        <v>70.01255345189243</v>
      </c>
      <c r="H18" s="51">
        <f>B18-D18</f>
        <v>13669.200000000012</v>
      </c>
      <c r="I18" s="51">
        <f t="shared" si="1"/>
        <v>78184.80000000002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</f>
        <v>134000.59999999998</v>
      </c>
      <c r="E19" s="103">
        <f>D19/D18*100</f>
        <v>73.40877603466193</v>
      </c>
      <c r="F19" s="103">
        <f t="shared" si="3"/>
        <v>94.31010007382898</v>
      </c>
      <c r="G19" s="103">
        <f t="shared" si="0"/>
        <v>69.96704253768281</v>
      </c>
      <c r="H19" s="113">
        <f t="shared" si="2"/>
        <v>8084.500000000029</v>
      </c>
      <c r="I19" s="113">
        <f t="shared" si="1"/>
        <v>57519.00000000003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5722.2+1+8655.9+32.9+2.4+5725.7+8251+357.7+0.1+5829.5+27.9+3957+4812.9+26.7+6036.7+16.8+6839+2416.2+22.3+6209+10229+319.3+6468+9728.3+1605.6+3790.5+3239.9+10406.4+0.1+6965.8+3+5278.9+3995.6+0.1+6242.7+6151.8+883.1</f>
        <v>140251</v>
      </c>
      <c r="E20" s="1">
        <f>D20/D18*100</f>
        <v>76.8328966261149</v>
      </c>
      <c r="F20" s="1">
        <f t="shared" si="3"/>
        <v>97.35319208602282</v>
      </c>
      <c r="G20" s="1">
        <f t="shared" si="0"/>
        <v>73.97758692897887</v>
      </c>
      <c r="H20" s="48">
        <f t="shared" si="2"/>
        <v>3813.100000000006</v>
      </c>
      <c r="I20" s="48">
        <f t="shared" si="1"/>
        <v>49334.79999999999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</f>
        <v>16451.3</v>
      </c>
      <c r="E21" s="1">
        <f>D21/D18*100</f>
        <v>9.012420818854796</v>
      </c>
      <c r="F21" s="1">
        <f t="shared" si="3"/>
        <v>87.79692494890034</v>
      </c>
      <c r="G21" s="1">
        <f t="shared" si="0"/>
        <v>74.40761294816302</v>
      </c>
      <c r="H21" s="48">
        <f t="shared" si="2"/>
        <v>2286.600000000002</v>
      </c>
      <c r="I21" s="48">
        <f t="shared" si="1"/>
        <v>5658.399999999998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</f>
        <v>3108.6000000000004</v>
      </c>
      <c r="E22" s="1">
        <f>D22/D18*100</f>
        <v>1.7029664134440452</v>
      </c>
      <c r="F22" s="1">
        <f t="shared" si="3"/>
        <v>99.21169374142279</v>
      </c>
      <c r="G22" s="1">
        <f t="shared" si="0"/>
        <v>79.34352586844994</v>
      </c>
      <c r="H22" s="48">
        <f t="shared" si="2"/>
        <v>24.699999999999818</v>
      </c>
      <c r="I22" s="48">
        <f t="shared" si="1"/>
        <v>809.2999999999997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</f>
        <v>15184.899999999994</v>
      </c>
      <c r="E23" s="1">
        <f>D23/D18*100</f>
        <v>8.318656209067257</v>
      </c>
      <c r="F23" s="1">
        <f t="shared" si="3"/>
        <v>84.28563499111897</v>
      </c>
      <c r="G23" s="1">
        <f t="shared" si="0"/>
        <v>51.087358781296864</v>
      </c>
      <c r="H23" s="48">
        <f t="shared" si="2"/>
        <v>2831.100000000006</v>
      </c>
      <c r="I23" s="48">
        <f t="shared" si="1"/>
        <v>14538.500000000007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73.6+22.6+5.3+2.4+2.5+128.1+0.1+11.5+121.2+11.2-0.1+27.3+71.1+31.4-0.1+0.8+24.6+83.5+19.6+26.5+24.2+67.9+2.3+4+48.1+8.9+75.1+2+0.1+126.5+0.8+36.4+6.5+68.6+1.9</f>
        <v>1136.3999999999999</v>
      </c>
      <c r="E24" s="1">
        <f>D24/D18*100</f>
        <v>0.6225474593829416</v>
      </c>
      <c r="F24" s="1">
        <f t="shared" si="3"/>
        <v>93.75464070621236</v>
      </c>
      <c r="G24" s="1">
        <f t="shared" si="0"/>
        <v>71.3998492083438</v>
      </c>
      <c r="H24" s="48">
        <f t="shared" si="2"/>
        <v>75.70000000000005</v>
      </c>
      <c r="I24" s="48">
        <f t="shared" si="1"/>
        <v>455.20000000000005</v>
      </c>
    </row>
    <row r="25" spans="1:9" ht="18.75" thickBot="1">
      <c r="A25" s="26" t="s">
        <v>34</v>
      </c>
      <c r="B25" s="47">
        <f>B18-B20-B21-B22-B23-B24</f>
        <v>11046.099999999993</v>
      </c>
      <c r="C25" s="47">
        <f>C18-C20-C21-C22-C23-C24</f>
        <v>13796.700000000017</v>
      </c>
      <c r="D25" s="47">
        <f>D18-D20-D21-D22-D23-D24</f>
        <v>6408.099999999993</v>
      </c>
      <c r="E25" s="1">
        <f>D25/D18*100</f>
        <v>3.5105124731360653</v>
      </c>
      <c r="F25" s="1">
        <f t="shared" si="3"/>
        <v>58.01233014367059</v>
      </c>
      <c r="G25" s="1">
        <f t="shared" si="0"/>
        <v>46.446614045387555</v>
      </c>
      <c r="H25" s="48">
        <f t="shared" si="2"/>
        <v>4638</v>
      </c>
      <c r="I25" s="48">
        <f t="shared" si="1"/>
        <v>7388.600000000024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f>37065.9+199.4</f>
        <v>37265.3</v>
      </c>
      <c r="C33" s="50">
        <f>50266.1+19.2-3069.6+1137.5+1480.3</f>
        <v>49833.5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</f>
        <v>35181.799999999996</v>
      </c>
      <c r="E33" s="3">
        <f>D33/D150*100</f>
        <v>3.2721685517721166</v>
      </c>
      <c r="F33" s="3">
        <f>D33/B33*100</f>
        <v>94.40900784375812</v>
      </c>
      <c r="G33" s="3">
        <f t="shared" si="0"/>
        <v>70.598693649854</v>
      </c>
      <c r="H33" s="51">
        <f t="shared" si="2"/>
        <v>2083.5000000000073</v>
      </c>
      <c r="I33" s="51">
        <f t="shared" si="1"/>
        <v>14651.700000000004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1335+1268.2+1354.9+1304.2+1357+1359.6+1365.6+1342.2+1381.4+3.9+1624.5+11.9+0.1+10+3950.5+2820.4+0.1+74+93.6+20+430.6+329.1+0.1+119.6+19.5+358.3+39+1137.3+0.1+58.6+10+1391+48.8+259.9+1234.6+4.8</f>
        <v>26118.399999999987</v>
      </c>
      <c r="E34" s="1">
        <f>D34/D33*100</f>
        <v>74.23838461932019</v>
      </c>
      <c r="F34" s="1">
        <f t="shared" si="3"/>
        <v>96.76635347817061</v>
      </c>
      <c r="G34" s="1">
        <f t="shared" si="0"/>
        <v>71.85392841127612</v>
      </c>
      <c r="H34" s="48">
        <f t="shared" si="2"/>
        <v>872.8000000000138</v>
      </c>
      <c r="I34" s="48">
        <f t="shared" si="1"/>
        <v>10230.900000000009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</f>
        <v>1288.2999999999995</v>
      </c>
      <c r="E36" s="1">
        <f>D36/D33*100</f>
        <v>3.661836517744969</v>
      </c>
      <c r="F36" s="1">
        <f t="shared" si="3"/>
        <v>67.15142038050558</v>
      </c>
      <c r="G36" s="1">
        <f t="shared" si="0"/>
        <v>38.065831462002116</v>
      </c>
      <c r="H36" s="48">
        <f t="shared" si="2"/>
        <v>630.2000000000005</v>
      </c>
      <c r="I36" s="48">
        <f t="shared" si="1"/>
        <v>2096.1000000000004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11.2+19.5+15.2+5+5.7-0.1+1.9+5.1+7+0.3+7.7+25.8+82+15.4+14.3+13.2+14.4+42.6+0.1+37.6+3+2.6+0.8+1.6+3.9+98.6+0.5+15.5+1.7+3.3+166.5+5.9</f>
        <v>627.8000000000001</v>
      </c>
      <c r="E37" s="17">
        <f>D37/D33*100</f>
        <v>1.784445366638433</v>
      </c>
      <c r="F37" s="17">
        <f t="shared" si="3"/>
        <v>76.15235322658904</v>
      </c>
      <c r="G37" s="17">
        <f t="shared" si="0"/>
        <v>67.55622511567849</v>
      </c>
      <c r="H37" s="57">
        <f t="shared" si="2"/>
        <v>196.5999999999999</v>
      </c>
      <c r="I37" s="57">
        <f t="shared" si="1"/>
        <v>301.4999999999999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0.07248065761274297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7505.700000000003</v>
      </c>
      <c r="C39" s="46">
        <f>C33-C34-C36-C37-C35-C38</f>
        <v>9109.700000000006</v>
      </c>
      <c r="D39" s="46">
        <f>D33-D34-D36-D37-D35-D38</f>
        <v>7121.800000000009</v>
      </c>
      <c r="E39" s="1">
        <f>D39/D33*100</f>
        <v>20.242852838683667</v>
      </c>
      <c r="F39" s="1">
        <f t="shared" si="3"/>
        <v>94.88522056570349</v>
      </c>
      <c r="G39" s="1">
        <f t="shared" si="0"/>
        <v>78.17820564892372</v>
      </c>
      <c r="H39" s="48">
        <f>B39-D39</f>
        <v>383.89999999999327</v>
      </c>
      <c r="I39" s="48">
        <f t="shared" si="1"/>
        <v>1987.899999999997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22.2+3+5+12.1+5.3+62.1+8.7+22.7+11.7+44.1-0.1+8.7+8.3+9+2+12.1+30.9+11+14.3+28.5+0.1+1.2+34+0.6+0.1+2.3+3+1.5+17.9+19.5+82.4-0.1+0.8+8.4+18.6+22.3+0.1+13.7+8+9.3+10.6+0.7+8+22.7+7+24+0.8+46.6</f>
        <v>685.7000000000002</v>
      </c>
      <c r="E43" s="3">
        <f>D43/D150*100</f>
        <v>0.06377518989790576</v>
      </c>
      <c r="F43" s="3">
        <f>D43/B43*100</f>
        <v>72.95456963506759</v>
      </c>
      <c r="G43" s="3">
        <f t="shared" si="0"/>
        <v>51.228987672768035</v>
      </c>
      <c r="H43" s="51">
        <f t="shared" si="2"/>
        <v>254.19999999999982</v>
      </c>
      <c r="I43" s="51">
        <f t="shared" si="1"/>
        <v>652.7999999999998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224.1+260.8+14.4+236.4+3.2+114.6+291.3+0.1+96+241.4+13.4+0.1+331+0.7-0.1+39.8+268.9+0.5+9.3+307.6+278.3+1.8+5.2+302.3+9.3+4.6+275.3+25.3+352.3+6.4+0.1+14.8+50.6+5.2+267.1+7.9+293.7+39+18+185.4+5.5+5.1+343.4-0.1+16.4+242.5+9.9+311.7</f>
        <v>5530.499999999999</v>
      </c>
      <c r="E45" s="3">
        <f>D45/D150*100</f>
        <v>0.5143775524724628</v>
      </c>
      <c r="F45" s="3">
        <f>D45/B45*100</f>
        <v>97.36110133089218</v>
      </c>
      <c r="G45" s="3">
        <f aca="true" t="shared" si="4" ref="G45:G76">D45/C45*100</f>
        <v>71.02312858775635</v>
      </c>
      <c r="H45" s="51">
        <f>B45-D45</f>
        <v>149.90000000000055</v>
      </c>
      <c r="I45" s="51">
        <f aca="true" t="shared" si="5" ref="I45:I77">C45-D45</f>
        <v>2256.4000000000015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224.1+258.6+235.3+288.8+241.4+328.6+224.6+306.6+239.4+298.3+269.8+13.5+346.9+45.8+263.2+291.7-0.1+38.6+180.3+343.4+215.2+305.6</f>
        <v>4959.6</v>
      </c>
      <c r="E46" s="1">
        <f>D46/D45*100</f>
        <v>89.67724437211827</v>
      </c>
      <c r="F46" s="1">
        <f aca="true" t="shared" si="6" ref="F46:F74">D46/B46*100</f>
        <v>98.45164363982849</v>
      </c>
      <c r="G46" s="1">
        <f t="shared" si="4"/>
        <v>73.4363894811656</v>
      </c>
      <c r="H46" s="48">
        <f aca="true" t="shared" si="7" ref="H46:H74">B46-D46</f>
        <v>78</v>
      </c>
      <c r="I46" s="48">
        <f t="shared" si="5"/>
        <v>1794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0.3+0.4+0.1+0.3</f>
        <v>1.0999999999999999</v>
      </c>
      <c r="E47" s="1">
        <f>D47/D45*100</f>
        <v>0.01988970255853901</v>
      </c>
      <c r="F47" s="1">
        <f t="shared" si="6"/>
        <v>99.99999999999997</v>
      </c>
      <c r="G47" s="1">
        <f t="shared" si="4"/>
        <v>84.6153846153846</v>
      </c>
      <c r="H47" s="48">
        <f t="shared" si="7"/>
        <v>0</v>
      </c>
      <c r="I47" s="48">
        <f t="shared" si="5"/>
        <v>0.20000000000000018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0.6382786366512975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2.2+2.5+0.8+112.4+2.2+0.1+69.1+4.4-0.1+35.2+27.4+4.8+1+22.3+2.5+1.6+0.6+4.2-0.1+0.5+5.1+0.3+0.5+1.6+0.3+1.5+1.7</f>
        <v>304.6000000000001</v>
      </c>
      <c r="E49" s="1">
        <f>D49/D45*100</f>
        <v>5.5076394539372595</v>
      </c>
      <c r="F49" s="1">
        <f t="shared" si="6"/>
        <v>90.35894393355089</v>
      </c>
      <c r="G49" s="1">
        <f t="shared" si="4"/>
        <v>50.01642036124796</v>
      </c>
      <c r="H49" s="48">
        <f t="shared" si="7"/>
        <v>32.49999999999994</v>
      </c>
      <c r="I49" s="48">
        <f t="shared" si="5"/>
        <v>304.3999999999999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229.89999999999864</v>
      </c>
      <c r="E50" s="1">
        <f>D50/D45*100</f>
        <v>4.156947834734629</v>
      </c>
      <c r="F50" s="1">
        <f t="shared" si="6"/>
        <v>86.62396382818362</v>
      </c>
      <c r="G50" s="1">
        <f t="shared" si="4"/>
        <v>65.25688333806373</v>
      </c>
      <c r="H50" s="48">
        <f t="shared" si="7"/>
        <v>35.5000000000006</v>
      </c>
      <c r="I50" s="48">
        <f t="shared" si="5"/>
        <v>122.40000000000154</v>
      </c>
    </row>
    <row r="51" spans="1:9" ht="18.75" thickBot="1">
      <c r="A51" s="25" t="s">
        <v>4</v>
      </c>
      <c r="B51" s="49">
        <f>12847.3-580</f>
        <v>12267.3</v>
      </c>
      <c r="C51" s="50">
        <f>16075.7+36.8+200+828.6-580</f>
        <v>16561.1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</f>
        <v>10669.899999999992</v>
      </c>
      <c r="E51" s="3">
        <f>D51/D150*100</f>
        <v>0.9923799018399652</v>
      </c>
      <c r="F51" s="3">
        <f>D51/B51*100</f>
        <v>86.9783897027055</v>
      </c>
      <c r="G51" s="3">
        <f t="shared" si="4"/>
        <v>64.42748368163946</v>
      </c>
      <c r="H51" s="51">
        <f>B51-D51</f>
        <v>1597.400000000007</v>
      </c>
      <c r="I51" s="51">
        <f t="shared" si="5"/>
        <v>5891.200000000006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8+294.9+437.7+298.5+423.7+297.9+451.2+294.5+446+301+554.2+412+820.4+487.4+393.4+0.1+169.4+354.3-0.1+300.5+8.5</f>
        <v>6753.499999999998</v>
      </c>
      <c r="E52" s="1">
        <f>D52/D51*100</f>
        <v>63.29487624063959</v>
      </c>
      <c r="F52" s="1">
        <f t="shared" si="6"/>
        <v>88.31336959933044</v>
      </c>
      <c r="G52" s="1">
        <f t="shared" si="4"/>
        <v>65.38576974837102</v>
      </c>
      <c r="H52" s="48">
        <f t="shared" si="7"/>
        <v>893.7000000000016</v>
      </c>
      <c r="I52" s="48">
        <f t="shared" si="5"/>
        <v>3575.2000000000025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1.3+0.7+2.1+1+1.3+7.6+7.5+6.3+0.4+13+20.7+0.5+5.3+9.4+10+8.9+5.1+7.2+1-0.1+17.9+7.1+3.8+1.6+1.9+6.6+0.6+5.8</f>
        <v>154.50000000000003</v>
      </c>
      <c r="E54" s="1">
        <f>D54/D51*100</f>
        <v>1.4479985754318236</v>
      </c>
      <c r="F54" s="1">
        <f t="shared" si="6"/>
        <v>73.1187884524373</v>
      </c>
      <c r="G54" s="1">
        <f t="shared" si="4"/>
        <v>53.83275261324043</v>
      </c>
      <c r="H54" s="48">
        <f t="shared" si="7"/>
        <v>56.79999999999998</v>
      </c>
      <c r="I54" s="48">
        <f t="shared" si="5"/>
        <v>132.49999999999997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10.7+0.6+7.6+85.1+28.4+14.4+0.1+8.5+0.1+7+0.1+7.7+62.8+6+1.3+0.9+0.9+1+0.7+0.1+4.7+15.2+34.9+9+4+15.8+5.5+7+1.9+1.5+0.1+2.4+1.8+3.7+1.3+4.5+2.3+0.7+0.1+1.8+6.8+1.6+0.7+0.5+1.1+12.5+0.8+0.8+0.7+9.2+0.6+1</f>
        <v>398.50000000000006</v>
      </c>
      <c r="E55" s="1">
        <f>D55/D51*100</f>
        <v>3.7348053871170337</v>
      </c>
      <c r="F55" s="1">
        <f t="shared" si="6"/>
        <v>64.92342782665365</v>
      </c>
      <c r="G55" s="1">
        <f t="shared" si="4"/>
        <v>42.70710534776552</v>
      </c>
      <c r="H55" s="48">
        <f t="shared" si="7"/>
        <v>215.2999999999999</v>
      </c>
      <c r="I55" s="48">
        <f t="shared" si="5"/>
        <v>534.5999999999999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1.4995454502853833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3591.999999999999</v>
      </c>
      <c r="C57" s="47">
        <f>C51-C52-C55-C54-C53-C56</f>
        <v>4800.299999999997</v>
      </c>
      <c r="D57" s="47">
        <f>D51-D52-D55-D54-D53-D56</f>
        <v>3203.399999999994</v>
      </c>
      <c r="E57" s="1">
        <f>D57/D51*100</f>
        <v>30.022774346526177</v>
      </c>
      <c r="F57" s="1">
        <f t="shared" si="6"/>
        <v>89.18151447661457</v>
      </c>
      <c r="G57" s="1">
        <f t="shared" si="4"/>
        <v>66.73332916692698</v>
      </c>
      <c r="H57" s="48">
        <f>B57-D57</f>
        <v>388.6000000000049</v>
      </c>
      <c r="I57" s="48">
        <f>C57-D57</f>
        <v>1596.9000000000033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f>5427-20</f>
        <v>5407</v>
      </c>
      <c r="C59" s="50">
        <f>5881.8+134.4+115.2-20</f>
        <v>6111.4</v>
      </c>
      <c r="D59" s="51">
        <f>43.5+4.7+72.8+47.2+46+5+62.5+3.8+40.9+35.3+2.1+2.9+21.1+3.9+86.8+0.2+2.7+44.1+47.3+140.1+0.1+45.6+13.8+0.9+95.5-0.1+6.7+60.6+0.7+0.5+92.7+2.8+4+111.8+66.3+34+5.8+77.7+2.3+68.7+75.6+2+307.4+46.6+2.4+84.1+735+554.7+36.1+0.4+4.7+6+1155</f>
        <v>4413.299999999999</v>
      </c>
      <c r="E59" s="3">
        <f>D59/D150*100</f>
        <v>0.4104696595835313</v>
      </c>
      <c r="F59" s="3">
        <f>D59/B59*100</f>
        <v>81.62197151840206</v>
      </c>
      <c r="G59" s="3">
        <f t="shared" si="4"/>
        <v>72.21422260038615</v>
      </c>
      <c r="H59" s="51">
        <f>B59-D59</f>
        <v>993.7000000000007</v>
      </c>
      <c r="I59" s="51">
        <f t="shared" si="5"/>
        <v>1698.1000000000004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43.5+72.8+47.2+62.5+0.1+35.3+86.8+44.1+125.7+41.4+92.3+60.6+92.7+66.3+68.7-0.1+2+54.7+84.1+36.1+101.8</f>
        <v>1218.6</v>
      </c>
      <c r="E60" s="1">
        <f>D60/D59*100</f>
        <v>27.611991027122563</v>
      </c>
      <c r="F60" s="1">
        <f t="shared" si="6"/>
        <v>97.52701080432172</v>
      </c>
      <c r="G60" s="1">
        <f t="shared" si="4"/>
        <v>74.18726409351028</v>
      </c>
      <c r="H60" s="48">
        <f t="shared" si="7"/>
        <v>30.90000000000009</v>
      </c>
      <c r="I60" s="48">
        <f t="shared" si="5"/>
        <v>424.0000000000002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7.06274216572633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4.7+45.7+4.9+40.9+19.8+3.9+46.3+9+12.6+0.9+3+0.3+2.8+0.3+0.1+2.2+0.3+2.2+0.3+3.3</f>
        <v>203.50000000000003</v>
      </c>
      <c r="E62" s="1">
        <f>D62/D59*100</f>
        <v>4.6110620170847225</v>
      </c>
      <c r="F62" s="1">
        <f t="shared" si="6"/>
        <v>53.935860058309046</v>
      </c>
      <c r="G62" s="1">
        <f t="shared" si="4"/>
        <v>32.430278884462155</v>
      </c>
      <c r="H62" s="48">
        <f t="shared" si="7"/>
        <v>173.79999999999998</v>
      </c>
      <c r="I62" s="48">
        <f t="shared" si="5"/>
        <v>424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252+735+554.4+1033.2</f>
        <v>2574.6000000000004</v>
      </c>
      <c r="E63" s="1">
        <f>D63/D59*100</f>
        <v>58.337298620080226</v>
      </c>
      <c r="F63" s="1">
        <f t="shared" si="6"/>
        <v>77.28282403794202</v>
      </c>
      <c r="G63" s="1">
        <f t="shared" si="4"/>
        <v>77.28282403794202</v>
      </c>
      <c r="H63" s="48">
        <f t="shared" si="7"/>
        <v>756.7999999999993</v>
      </c>
      <c r="I63" s="48">
        <f t="shared" si="5"/>
        <v>756.7999999999993</v>
      </c>
    </row>
    <row r="64" spans="1:9" ht="18.75" thickBot="1">
      <c r="A64" s="26" t="s">
        <v>34</v>
      </c>
      <c r="B64" s="47">
        <f>B59-B60-B62-B63-B61</f>
        <v>117.00000000000017</v>
      </c>
      <c r="C64" s="47">
        <f>C59-C60-C62-C63-C61</f>
        <v>178.09999999999962</v>
      </c>
      <c r="D64" s="47">
        <f>D59-D60-D62-D63-D61</f>
        <v>104.89999999999895</v>
      </c>
      <c r="E64" s="1">
        <f>D64/D59*100</f>
        <v>2.376906169986155</v>
      </c>
      <c r="F64" s="1">
        <f t="shared" si="6"/>
        <v>89.65811965811864</v>
      </c>
      <c r="G64" s="1">
        <f t="shared" si="4"/>
        <v>58.899494665917565</v>
      </c>
      <c r="H64" s="48">
        <f t="shared" si="7"/>
        <v>12.100000000001216</v>
      </c>
      <c r="I64" s="48">
        <f t="shared" si="5"/>
        <v>73.20000000000067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0.01669483241457501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f>818.5-581.4</f>
        <v>237.10000000000002</v>
      </c>
      <c r="C77" s="66">
        <f>10000-8192+3069.6-3069.6</f>
        <v>1808.0000000000005</v>
      </c>
      <c r="D77" s="67"/>
      <c r="E77" s="45"/>
      <c r="F77" s="45"/>
      <c r="G77" s="45"/>
      <c r="H77" s="67">
        <f>B77-D77</f>
        <v>237.10000000000002</v>
      </c>
      <c r="I77" s="67">
        <f t="shared" si="5"/>
        <v>1808.0000000000005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f>45963.3+374.4</f>
        <v>46337.700000000004</v>
      </c>
      <c r="C90" s="50">
        <f>50201.5+5861+2853.8+11.8-0.1+368.5+374.4</f>
        <v>59670.90000000001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+48.8+11.8+4.5+31.3+3.2+36+754.3+14+1866.4</f>
        <v>42338.3</v>
      </c>
      <c r="E90" s="3">
        <f>D90/D150*100</f>
        <v>3.9377761739164407</v>
      </c>
      <c r="F90" s="3">
        <f aca="true" t="shared" si="10" ref="F90:F96">D90/B90*100</f>
        <v>91.36901486262805</v>
      </c>
      <c r="G90" s="3">
        <f t="shared" si="8"/>
        <v>70.95301059645487</v>
      </c>
      <c r="H90" s="51">
        <f aca="true" t="shared" si="11" ref="H90:H96">B90-D90</f>
        <v>3999.4000000000015</v>
      </c>
      <c r="I90" s="51">
        <f t="shared" si="9"/>
        <v>17332.600000000006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</f>
        <v>36371.4</v>
      </c>
      <c r="E91" s="1">
        <f>D91/D90*100</f>
        <v>85.90661410590411</v>
      </c>
      <c r="F91" s="1">
        <f t="shared" si="10"/>
        <v>94.52100718040943</v>
      </c>
      <c r="G91" s="1">
        <f t="shared" si="8"/>
        <v>73.21032111061237</v>
      </c>
      <c r="H91" s="48">
        <f t="shared" si="11"/>
        <v>2108.2999999999956</v>
      </c>
      <c r="I91" s="48">
        <f t="shared" si="9"/>
        <v>13309.299999999996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9.8+96.8+35.3+50.2+1.4+30+1.1+18.1+138.1+43.8+4.2+9.3+27.5+5.8+0.2+2.4+1+11.7+14.7+34.3+26.9+2.8+30.4+0.1+10.2+1.4+0.2+22+131.7+1.9+1.6+30.8+150.2+0.9+0.6+2.2+0.6+31.6+20.6+1+0.3+3+17.7+35.6+0.9+0.3+39.3+12.6+23.9+20.8+0.8+3.9+30.4+0.7</f>
        <v>1193.6</v>
      </c>
      <c r="E92" s="1">
        <f>D92/D90*100</f>
        <v>2.819196802894778</v>
      </c>
      <c r="F92" s="1">
        <f t="shared" si="10"/>
        <v>87.78407001544457</v>
      </c>
      <c r="G92" s="1">
        <f t="shared" si="8"/>
        <v>56.26473083812576</v>
      </c>
      <c r="H92" s="48">
        <f t="shared" si="11"/>
        <v>166.10000000000014</v>
      </c>
      <c r="I92" s="48">
        <f t="shared" si="9"/>
        <v>927.8000000000002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6498.3000000000075</v>
      </c>
      <c r="C94" s="47">
        <f>C90-C91-C92-C93</f>
        <v>7868.800000000012</v>
      </c>
      <c r="D94" s="47">
        <f>D90-D91-D92-D93</f>
        <v>4773.300000000001</v>
      </c>
      <c r="E94" s="1">
        <f>D94/D90*100</f>
        <v>11.274189091201112</v>
      </c>
      <c r="F94" s="1">
        <f t="shared" si="10"/>
        <v>73.45459581736755</v>
      </c>
      <c r="G94" s="1">
        <f>D94/C94*100</f>
        <v>60.66109190727931</v>
      </c>
      <c r="H94" s="48">
        <f t="shared" si="11"/>
        <v>1725.0000000000064</v>
      </c>
      <c r="I94" s="48">
        <f>C94-D94</f>
        <v>3095.500000000011</v>
      </c>
    </row>
    <row r="95" spans="1:9" ht="18.75">
      <c r="A95" s="116" t="s">
        <v>12</v>
      </c>
      <c r="B95" s="119">
        <f>63921.7-1200+676.3+382-135.6</f>
        <v>63644.4</v>
      </c>
      <c r="C95" s="121">
        <f>63500.4+11490.6+4535.2-1.1-1111.2+1589.3-1380</f>
        <v>78623.2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</f>
        <v>60562.200000000004</v>
      </c>
      <c r="E95" s="115">
        <f>D95/D150*100</f>
        <v>5.632734148512393</v>
      </c>
      <c r="F95" s="118">
        <f t="shared" si="10"/>
        <v>95.15715443935366</v>
      </c>
      <c r="G95" s="114">
        <f>D95/C95*100</f>
        <v>77.02840891746966</v>
      </c>
      <c r="H95" s="120">
        <f t="shared" si="11"/>
        <v>3082.199999999997</v>
      </c>
      <c r="I95" s="130">
        <f>C95-D95</f>
        <v>18060.999999999993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57.3+368.5+61.1+0.1+320+59+0.8+309+245.5+61.2+0.4-0.1+489+12.5+64.8+24.2+437.3+329.2+2.4+382.5+3.4+31.2+13.3+8.3+121.6+67.7+362.1+4.1+31.3+64.2+20.6+78.1+394.5+37.3+33+67.4</f>
        <v>4562.8</v>
      </c>
      <c r="E96" s="125">
        <f>D96/D95*100</f>
        <v>7.534072408201816</v>
      </c>
      <c r="F96" s="126">
        <f t="shared" si="10"/>
        <v>88.76870099803506</v>
      </c>
      <c r="G96" s="127">
        <f>D96/C96*100</f>
        <v>56.48777468276076</v>
      </c>
      <c r="H96" s="131">
        <f t="shared" si="11"/>
        <v>577.3000000000002</v>
      </c>
      <c r="I96" s="132">
        <f>C96-D96</f>
        <v>3514.7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f>7671.2+35.5</f>
        <v>7706.7</v>
      </c>
      <c r="C102" s="100">
        <f>10703.3-154-3.5-134.3+83.4+37</f>
        <v>10531.9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</f>
        <v>5848.099999999999</v>
      </c>
      <c r="E102" s="22">
        <f>D102/D150*100</f>
        <v>0.5439167099926244</v>
      </c>
      <c r="F102" s="22">
        <f>D102/B102*100</f>
        <v>75.88332230396927</v>
      </c>
      <c r="G102" s="22">
        <f aca="true" t="shared" si="12" ref="G102:G148">D102/C102*100</f>
        <v>55.52749266514114</v>
      </c>
      <c r="H102" s="87">
        <f aca="true" t="shared" si="13" ref="H102:H107">B102-D102</f>
        <v>1858.6000000000004</v>
      </c>
      <c r="I102" s="87">
        <f aca="true" t="shared" si="14" ref="I102:I148">C102-D102</f>
        <v>4683.8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1.5902600844718797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</f>
        <v>4942.5</v>
      </c>
      <c r="E104" s="1">
        <f>D104/D102*100</f>
        <v>84.51462868282007</v>
      </c>
      <c r="F104" s="1">
        <f aca="true" t="shared" si="15" ref="F104:F148">D104/B104*100</f>
        <v>79.81944736034625</v>
      </c>
      <c r="G104" s="1">
        <f t="shared" si="12"/>
        <v>57.49232272473479</v>
      </c>
      <c r="H104" s="48">
        <f t="shared" si="13"/>
        <v>1249.6000000000004</v>
      </c>
      <c r="I104" s="48">
        <f t="shared" si="14"/>
        <v>3654.2999999999993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1421.2999999999993</v>
      </c>
      <c r="C106" s="96">
        <f>C102-C103-C104</f>
        <v>1747.5</v>
      </c>
      <c r="D106" s="96">
        <f>D102-D103-D104</f>
        <v>812.5999999999995</v>
      </c>
      <c r="E106" s="92">
        <f>D106/D102*100</f>
        <v>13.895111232708052</v>
      </c>
      <c r="F106" s="92">
        <f t="shared" si="15"/>
        <v>57.17301062407654</v>
      </c>
      <c r="G106" s="92">
        <f t="shared" si="12"/>
        <v>46.50071530758223</v>
      </c>
      <c r="H106" s="132">
        <f>B106-D106</f>
        <v>608.6999999999998</v>
      </c>
      <c r="I106" s="132">
        <f t="shared" si="14"/>
        <v>934.9000000000005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457733.3</v>
      </c>
      <c r="C107" s="89">
        <f>SUM(C108:C147)-C115-C119+C148-C139-C140-C109-C112-C122-C123-C137-C131-C129</f>
        <v>586966.6999999998</v>
      </c>
      <c r="D107" s="89">
        <f>SUM(D108:D147)-D115-D119+D148-D139-D140-D109-D112-D122-D123-D137-D131-D129</f>
        <v>430706.60000000003</v>
      </c>
      <c r="E107" s="90">
        <f>D107/D150*100</f>
        <v>40.05891090167907</v>
      </c>
      <c r="F107" s="90">
        <f>D107/B107*100</f>
        <v>94.09553554438797</v>
      </c>
      <c r="G107" s="90">
        <f t="shared" si="12"/>
        <v>73.37837052766369</v>
      </c>
      <c r="H107" s="89">
        <f t="shared" si="13"/>
        <v>27026.699999999953</v>
      </c>
      <c r="I107" s="89">
        <f t="shared" si="14"/>
        <v>156260.0999999998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142.7+0.9+78.6+37.4+44.2+140.1+1+20.9+25.7+0.2+2+0.6+0.4+1.8+1.5-0.1+62.6+2.1+1.9+2.9+1+9.8+0.1+52+4.8+2+1.2+2+5.2+2.6-0.1+56.3+43+2.2+0.3+6.3+0.1+46.4+1.3+6.5+1.2+1-0.1+67.4+1.9+0.3+9.6</f>
        <v>891.6999999999997</v>
      </c>
      <c r="E108" s="6">
        <f>D108/D107*100</f>
        <v>0.20703188667180852</v>
      </c>
      <c r="F108" s="6">
        <f t="shared" si="15"/>
        <v>59.91399583417319</v>
      </c>
      <c r="G108" s="6">
        <f t="shared" si="12"/>
        <v>41.16425076170251</v>
      </c>
      <c r="H108" s="65">
        <f aca="true" t="shared" si="16" ref="H108:H148">B108-D108</f>
        <v>596.6000000000003</v>
      </c>
      <c r="I108" s="65">
        <f t="shared" si="14"/>
        <v>1274.5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48.83929572726255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26.5+20.2+7.7+37.4+7.5+38.9-0.1+38.9+12.6+45.5+9.7+1.6+37.6-0.1+56.2+1.4+57.4+128</f>
        <v>526.8999999999999</v>
      </c>
      <c r="E110" s="6">
        <f>D110/D107*100</f>
        <v>0.12233385789769645</v>
      </c>
      <c r="F110" s="6">
        <f>D110/B110*100</f>
        <v>99.99999999999997</v>
      </c>
      <c r="G110" s="6">
        <f t="shared" si="12"/>
        <v>67.69883078504432</v>
      </c>
      <c r="H110" s="65">
        <f t="shared" si="16"/>
        <v>0</v>
      </c>
      <c r="I110" s="65">
        <f t="shared" si="14"/>
        <v>251.4000000000001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0.002995078320137188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82.2+4.4+0.2+16.8+100.8+0.1+8.3+21.3+93.2+14.5+11.8+88.2+4.6+1.1+5.8+6+2.3+112.3+12.6+0.8+1.5+0.2+0.2+72.9+5.6+10.9+0.3+11.7+5.8+0.6+108.3+0.1+3+1.3+29.1+101.7+7.2+3.2+0.7+0.2+0.2+0.2+104.4</f>
        <v>1056.6000000000004</v>
      </c>
      <c r="E114" s="6">
        <f>D114/D107*100</f>
        <v>0.24531781031449257</v>
      </c>
      <c r="F114" s="6">
        <f t="shared" si="15"/>
        <v>83.07256859816026</v>
      </c>
      <c r="G114" s="6">
        <f t="shared" si="12"/>
        <v>58.837287003007035</v>
      </c>
      <c r="H114" s="65">
        <f t="shared" si="16"/>
        <v>215.29999999999973</v>
      </c>
      <c r="I114" s="65">
        <f t="shared" si="14"/>
        <v>739.1999999999996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0.0034826492094618467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17.1-0.3+0.8+0.3+21.4+4.2+0.3+17.6+4.2+0.8+0.3+16.8+0.3+2+2.2+17.7+1.1+4.1+17.7+0.8+4.3+0.3+1.6+0.3+4+0.8+1.7+3+17.7</f>
        <v>163.1</v>
      </c>
      <c r="E118" s="6">
        <f>D118/D107*100</f>
        <v>0.03786800573754848</v>
      </c>
      <c r="F118" s="6">
        <f t="shared" si="15"/>
        <v>99.02853673345477</v>
      </c>
      <c r="G118" s="6">
        <f t="shared" si="12"/>
        <v>69.70085470085469</v>
      </c>
      <c r="H118" s="65">
        <f t="shared" si="16"/>
        <v>1.5999999999999943</v>
      </c>
      <c r="I118" s="65">
        <f t="shared" si="14"/>
        <v>70.9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62.90619251992643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0.05265765604706312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5096.9+1707.5+6000+16669.6-700</f>
        <v>28774</v>
      </c>
      <c r="D124" s="80">
        <f>3776+7.6+1124+100+14.3+14.5+0.1+20.4+3015.8+9+1156.5+27+0.1+1146.6+5.2+681+29.9+16.3+480.3+117.6+5542.8+148.8+1446+310+974.1</f>
        <v>20163.899999999998</v>
      </c>
      <c r="E124" s="17">
        <f>D124/D107*100</f>
        <v>4.681586026311182</v>
      </c>
      <c r="F124" s="6">
        <f t="shared" si="15"/>
        <v>99.89645673972494</v>
      </c>
      <c r="G124" s="6">
        <f t="shared" si="12"/>
        <v>70.076805449364</v>
      </c>
      <c r="H124" s="65">
        <f t="shared" si="16"/>
        <v>20.900000000001455</v>
      </c>
      <c r="I124" s="65">
        <f t="shared" si="14"/>
        <v>8610.100000000002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0.012769713768026771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2.8+14.4+2.8+8.8+3.7+4+2.8+5.8+9.6+4.2+2.7+0.2+2.9+76+0.5+2.6+4.7+5.9+2.9+2.9+16.5+2.9</f>
        <v>179.6</v>
      </c>
      <c r="E128" s="17">
        <f>D128/D107*100</f>
        <v>0.04169891986795651</v>
      </c>
      <c r="F128" s="6">
        <f t="shared" si="15"/>
        <v>24.96871958848881</v>
      </c>
      <c r="G128" s="6">
        <f t="shared" si="12"/>
        <v>18.270600203458798</v>
      </c>
      <c r="H128" s="65">
        <f t="shared" si="16"/>
        <v>539.6999999999999</v>
      </c>
      <c r="I128" s="65">
        <f t="shared" si="14"/>
        <v>803.4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52.95100222717151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0.005340062121174832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0.8+5+0.9+2.6-0.1+0.6+0.1+0.6+1.7</f>
        <v>12.2</v>
      </c>
      <c r="E134" s="17">
        <f>D134/D107*100</f>
        <v>0.0028325546903623018</v>
      </c>
      <c r="F134" s="6">
        <f t="shared" si="15"/>
        <v>2.7968821641448876</v>
      </c>
      <c r="G134" s="6">
        <f t="shared" si="12"/>
        <v>2.033333333333333</v>
      </c>
      <c r="H134" s="65">
        <f t="shared" si="16"/>
        <v>424</v>
      </c>
      <c r="I134" s="65">
        <f t="shared" si="14"/>
        <v>587.8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5.2+0.3+2.7+0.1+0.5+0.2+13.8+39.2+5+5.9+2+6.5+0.1+32.4+5+3.9+0.2+0.7+8.4+0.1+0.1+3+4.4+0.1+5.5+21.4+0.1+4.5+0.6+5.7+0.4</f>
        <v>178</v>
      </c>
      <c r="E136" s="17">
        <f>D136/D107*100</f>
        <v>0.041327437285613916</v>
      </c>
      <c r="F136" s="6">
        <f t="shared" si="15"/>
        <v>71.91919191919192</v>
      </c>
      <c r="G136" s="6">
        <f>D136/C136*100</f>
        <v>48.94143524883145</v>
      </c>
      <c r="H136" s="65">
        <f t="shared" si="16"/>
        <v>69.5</v>
      </c>
      <c r="I136" s="65">
        <f t="shared" si="14"/>
        <v>185.7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60.05617977528088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26.5+42.3+30.1+3.6+8.6+42.3+0.1+5.7+31.9+5.2+42.5+11.7+55+45.4+28.3+17.8+9.6+33.4+0.9+26.8+46.9+38.1-0.1+30.6+29.1+43.2+28.9+29.5+0.1+43.5+140.8+0.1+38.4</f>
        <v>936.8</v>
      </c>
      <c r="E138" s="17">
        <f>D138/D107*100</f>
        <v>0.2175030519615905</v>
      </c>
      <c r="F138" s="6">
        <f t="shared" si="15"/>
        <v>97.12804561949197</v>
      </c>
      <c r="G138" s="6">
        <f t="shared" si="12"/>
        <v>74.51479478205536</v>
      </c>
      <c r="H138" s="65">
        <f t="shared" si="16"/>
        <v>27.700000000000045</v>
      </c>
      <c r="I138" s="65">
        <f t="shared" si="14"/>
        <v>320.4000000000001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26.5+39.8+30.1+42.1+0.1+31.9+40.5+11.2+38.1+30.1+28.3+17.4+33.4+8.9+24.2+37.9+28.8+43.2+29.4+43.5-0.1+36.5+38.4</f>
        <v>660.1999999999999</v>
      </c>
      <c r="E139" s="1">
        <f>D139/D138*100</f>
        <v>70.47395388556788</v>
      </c>
      <c r="F139" s="1">
        <f aca="true" t="shared" si="17" ref="F139:F147">D139/B139*100</f>
        <v>99.63779052218533</v>
      </c>
      <c r="G139" s="1">
        <f t="shared" si="12"/>
        <v>74.49785601444367</v>
      </c>
      <c r="H139" s="48">
        <f t="shared" si="16"/>
        <v>2.400000000000091</v>
      </c>
      <c r="I139" s="48">
        <f t="shared" si="14"/>
        <v>226.0000000000001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2.241673783091375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0.08010093181762247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31185-500-500</f>
        <v>30185</v>
      </c>
      <c r="C143" s="57">
        <f>16744+15000+2000-2607.4+8610.1+1327.3</f>
        <v>41074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</f>
        <v>28456</v>
      </c>
      <c r="E143" s="17">
        <f>D143/D107*100</f>
        <v>6.606817726963088</v>
      </c>
      <c r="F143" s="107">
        <f t="shared" si="17"/>
        <v>94.27198939870797</v>
      </c>
      <c r="G143" s="6">
        <f t="shared" si="12"/>
        <v>69.27983639285192</v>
      </c>
      <c r="H143" s="65">
        <f t="shared" si="16"/>
        <v>1729</v>
      </c>
      <c r="I143" s="65">
        <f t="shared" si="14"/>
        <v>12618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0.4898926554642998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0.13993284523617702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359509.3+1700-676.3-827.9+14215.9</f>
        <v>373921</v>
      </c>
      <c r="C147" s="57">
        <f>298394.8+81857.1-188.4+8192+4136.9-39.9+58207.6+613.8+22279</f>
        <v>473452.89999999997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</f>
        <v>353805.80000000005</v>
      </c>
      <c r="E147" s="17">
        <f>D147/D107*100</f>
        <v>82.14543264486777</v>
      </c>
      <c r="F147" s="6">
        <f t="shared" si="17"/>
        <v>94.6204679598097</v>
      </c>
      <c r="G147" s="6">
        <f t="shared" si="12"/>
        <v>74.72882730256802</v>
      </c>
      <c r="H147" s="65">
        <f t="shared" si="16"/>
        <v>20115.199999999953</v>
      </c>
      <c r="I147" s="65">
        <f t="shared" si="14"/>
        <v>119647.09999999992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805.6+805.6+805.6+805.6+805.6+805.6+805.6+805.6+805.6+805.6+805.6+805.6+805.6+805.6+805.6+805.6+805.6+805.6+805.6+805.6+805.6+805.6+805.6+805.6+805.6+805.6</f>
        <v>20945.6</v>
      </c>
      <c r="E148" s="17">
        <f>D148/D107*100</f>
        <v>4.863078485446937</v>
      </c>
      <c r="F148" s="6">
        <f t="shared" si="15"/>
        <v>96.29629629629629</v>
      </c>
      <c r="G148" s="6">
        <f t="shared" si="12"/>
        <v>72.22222222222221</v>
      </c>
      <c r="H148" s="65">
        <f t="shared" si="16"/>
        <v>805.6000000000022</v>
      </c>
      <c r="I148" s="65">
        <f t="shared" si="14"/>
        <v>8056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466865.1</v>
      </c>
      <c r="C149" s="81">
        <f>C43+C69+C72+C77+C79+C87+C102+C107+C100+C84+C98</f>
        <v>601014.7999999998</v>
      </c>
      <c r="D149" s="57">
        <f>D43+D69+D72+D77+D79+D87+D102+D107+D100+D84+D98</f>
        <v>437419.9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1158961.5999999999</v>
      </c>
      <c r="C150" s="51">
        <f>C6+C18+C33+C43+C51+C59+C69+C72+C77+C79+C87+C90+C95+C102+C107+C100+C84+C98+C45</f>
        <v>1530675.6999999997</v>
      </c>
      <c r="D150" s="51">
        <f>D6+D18+D33+D43+D51+D59+D69+D72+D77+D79+D87+D90+D95+D102+D107+D100+D84+D98+D45</f>
        <v>1075183</v>
      </c>
      <c r="E150" s="35">
        <v>100</v>
      </c>
      <c r="F150" s="3">
        <f>D150/B150*100</f>
        <v>92.77123590634928</v>
      </c>
      <c r="G150" s="3">
        <f aca="true" t="shared" si="18" ref="G150:G156">D150/C150*100</f>
        <v>70.24237727168466</v>
      </c>
      <c r="H150" s="51">
        <f aca="true" t="shared" si="19" ref="H150:H156">B150-D150</f>
        <v>83778.59999999986</v>
      </c>
      <c r="I150" s="51">
        <f aca="true" t="shared" si="20" ref="I150:I156">C150-D150</f>
        <v>455492.6999999997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443790.4999999998</v>
      </c>
      <c r="E151" s="6">
        <f>D151/D150*100</f>
        <v>41.27581072245374</v>
      </c>
      <c r="F151" s="6">
        <f aca="true" t="shared" si="21" ref="F151:F162">D151/B151*100</f>
        <v>97.55307557052072</v>
      </c>
      <c r="G151" s="6">
        <f t="shared" si="18"/>
        <v>72.9851482404825</v>
      </c>
      <c r="H151" s="65">
        <f t="shared" si="19"/>
        <v>11131.600000000151</v>
      </c>
      <c r="I151" s="76">
        <f t="shared" si="20"/>
        <v>164265.39999999985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56270.5</v>
      </c>
      <c r="E152" s="6">
        <f>D152/D150*100</f>
        <v>5.233574191556229</v>
      </c>
      <c r="F152" s="6">
        <f t="shared" si="21"/>
        <v>72.59276555725127</v>
      </c>
      <c r="G152" s="6">
        <f t="shared" si="18"/>
        <v>46.15033212032934</v>
      </c>
      <c r="H152" s="65">
        <f t="shared" si="19"/>
        <v>21244.800000000003</v>
      </c>
      <c r="I152" s="76">
        <f t="shared" si="20"/>
        <v>65658.20000000001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21318.000000000007</v>
      </c>
      <c r="E153" s="6">
        <f>D153/D150*100</f>
        <v>1.9827322418602233</v>
      </c>
      <c r="F153" s="6">
        <f t="shared" si="21"/>
        <v>85.93057190306513</v>
      </c>
      <c r="G153" s="6">
        <f t="shared" si="18"/>
        <v>67.2029960468826</v>
      </c>
      <c r="H153" s="65">
        <f t="shared" si="19"/>
        <v>3490.3999999999905</v>
      </c>
      <c r="I153" s="76">
        <f t="shared" si="20"/>
        <v>10403.799999999996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18188.9</v>
      </c>
      <c r="E154" s="6">
        <f>D154/D150*100</f>
        <v>1.6917027147936678</v>
      </c>
      <c r="F154" s="6">
        <f t="shared" si="21"/>
        <v>82.3668194250729</v>
      </c>
      <c r="G154" s="6">
        <f t="shared" si="18"/>
        <v>61.92514060819</v>
      </c>
      <c r="H154" s="65">
        <f t="shared" si="19"/>
        <v>3893.9000000000015</v>
      </c>
      <c r="I154" s="76">
        <f t="shared" si="20"/>
        <v>11183.5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16573.3</v>
      </c>
      <c r="E155" s="6">
        <f>D155/D150*100</f>
        <v>1.5414399223202002</v>
      </c>
      <c r="F155" s="6">
        <f t="shared" si="21"/>
        <v>87.73026594393156</v>
      </c>
      <c r="G155" s="6">
        <f t="shared" si="18"/>
        <v>74.3574098085577</v>
      </c>
      <c r="H155" s="65">
        <f t="shared" si="19"/>
        <v>2317.9000000000015</v>
      </c>
      <c r="I155" s="76">
        <f t="shared" si="20"/>
        <v>5715.399999999998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560741.7999999998</v>
      </c>
      <c r="C156" s="64">
        <f>C150-C151-C152-C153-C154-C155</f>
        <v>717308.2000000001</v>
      </c>
      <c r="D156" s="64">
        <f>D150-D151-D152-D153-D154-D155</f>
        <v>519041.8000000002</v>
      </c>
      <c r="E156" s="6">
        <f>D156/D150*100</f>
        <v>48.274740207015945</v>
      </c>
      <c r="F156" s="6">
        <f t="shared" si="21"/>
        <v>92.56342223818528</v>
      </c>
      <c r="G156" s="40">
        <f t="shared" si="18"/>
        <v>72.35966353096202</v>
      </c>
      <c r="H156" s="65">
        <f t="shared" si="19"/>
        <v>41699.99999999959</v>
      </c>
      <c r="I156" s="65">
        <f t="shared" si="20"/>
        <v>198266.39999999985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35078.4-3580-234-195.2-2114.3</f>
        <v>28954.9</v>
      </c>
      <c r="C158" s="70">
        <f>33586.6+500+7325.2-2213.4</f>
        <v>39198.399999999994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+435+375+414.3+6.6+109.3</f>
        <v>10789.099999999999</v>
      </c>
      <c r="E158" s="14"/>
      <c r="F158" s="6">
        <f t="shared" si="21"/>
        <v>37.261741535974906</v>
      </c>
      <c r="G158" s="6">
        <f aca="true" t="shared" si="22" ref="G158:G167">D158/C158*100</f>
        <v>27.524337728070535</v>
      </c>
      <c r="H158" s="65">
        <f>B158-D158</f>
        <v>18165.800000000003</v>
      </c>
      <c r="I158" s="65">
        <f aca="true" t="shared" si="23" ref="I158:I167">C158-D158</f>
        <v>28409.299999999996</v>
      </c>
      <c r="K158" s="43"/>
      <c r="L158" s="43"/>
    </row>
    <row r="159" spans="1:12" ht="18.75">
      <c r="A159" s="20" t="s">
        <v>22</v>
      </c>
      <c r="B159" s="85">
        <f>45935.7-1181.5-494.1</f>
        <v>44260.1</v>
      </c>
      <c r="C159" s="64">
        <f>51080.5+400+4581.4+1045.9</f>
        <v>57107.8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+1773.7+125.6+1.3+219.2+37.1+29.5+505.3+839.8</f>
        <v>27623.100000000002</v>
      </c>
      <c r="E159" s="6"/>
      <c r="F159" s="6">
        <f t="shared" si="21"/>
        <v>62.4108395597841</v>
      </c>
      <c r="G159" s="6">
        <f t="shared" si="22"/>
        <v>48.370100056384594</v>
      </c>
      <c r="H159" s="65">
        <f aca="true" t="shared" si="24" ref="H159:H166">B159-D159</f>
        <v>16636.999999999996</v>
      </c>
      <c r="I159" s="65">
        <f t="shared" si="23"/>
        <v>29484.7</v>
      </c>
      <c r="K159" s="43"/>
      <c r="L159" s="43"/>
    </row>
    <row r="160" spans="1:12" ht="18.75">
      <c r="A160" s="20" t="s">
        <v>58</v>
      </c>
      <c r="B160" s="85">
        <f>297236.8-6716.5+3115.5-481.1+17018.4</f>
        <v>310173.10000000003</v>
      </c>
      <c r="C160" s="64">
        <f>327552.4-500+46301+19018.7</f>
        <v>392372.10000000003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+18500.1</f>
        <v>194446.80000000002</v>
      </c>
      <c r="E160" s="6"/>
      <c r="F160" s="6">
        <f t="shared" si="21"/>
        <v>62.68976903541925</v>
      </c>
      <c r="G160" s="6">
        <f t="shared" si="22"/>
        <v>49.556734538464895</v>
      </c>
      <c r="H160" s="65">
        <f t="shared" si="24"/>
        <v>115726.30000000002</v>
      </c>
      <c r="I160" s="65">
        <f t="shared" si="23"/>
        <v>197925.30000000002</v>
      </c>
      <c r="K160" s="43"/>
      <c r="L160" s="43"/>
    </row>
    <row r="161" spans="1:12" ht="37.5">
      <c r="A161" s="20" t="s">
        <v>67</v>
      </c>
      <c r="B161" s="85">
        <f>4923.4+1085</f>
        <v>6008.4</v>
      </c>
      <c r="C161" s="64">
        <f>4923.4+1085</f>
        <v>6008.4</v>
      </c>
      <c r="D161" s="64">
        <f>1477+1723.2+1723.2</f>
        <v>4923.4</v>
      </c>
      <c r="E161" s="6"/>
      <c r="F161" s="6">
        <f t="shared" si="21"/>
        <v>81.9419479395513</v>
      </c>
      <c r="G161" s="6">
        <f t="shared" si="22"/>
        <v>81.9419479395513</v>
      </c>
      <c r="H161" s="65">
        <f t="shared" si="24"/>
        <v>1085</v>
      </c>
      <c r="I161" s="65">
        <f t="shared" si="23"/>
        <v>1085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+21.8+107.4+286.4+23.7</f>
        <v>7874.399999999998</v>
      </c>
      <c r="E162" s="17"/>
      <c r="F162" s="6">
        <f t="shared" si="21"/>
        <v>66.70337396548948</v>
      </c>
      <c r="G162" s="6">
        <f t="shared" si="22"/>
        <v>57.55256868463173</v>
      </c>
      <c r="H162" s="65">
        <f t="shared" si="24"/>
        <v>3930.7000000000025</v>
      </c>
      <c r="I162" s="65">
        <f t="shared" si="23"/>
        <v>5807.700000000003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1561735.5999999999</v>
      </c>
      <c r="C167" s="87">
        <f>C150+C158+C162+C163+C159+C166+C165+C160+C164+C161</f>
        <v>2041162.7999999998</v>
      </c>
      <c r="D167" s="87">
        <f>D150+D158+D162+D163+D159+D166+D165+D160+D164+D161</f>
        <v>1321550.7</v>
      </c>
      <c r="E167" s="22"/>
      <c r="F167" s="3">
        <f>D167/B167*100</f>
        <v>84.62064257227664</v>
      </c>
      <c r="G167" s="3">
        <f t="shared" si="22"/>
        <v>64.74499241314804</v>
      </c>
      <c r="H167" s="51">
        <f>B167-D167</f>
        <v>240184.8999999999</v>
      </c>
      <c r="I167" s="51">
        <f t="shared" si="23"/>
        <v>719612.0999999999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1530675.6999999997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1075183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1530675.6999999997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1075183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2016-09-29T13:27:03Z</dcterms:modified>
  <cp:category/>
  <cp:version/>
  <cp:contentType/>
  <cp:contentStatus/>
</cp:coreProperties>
</file>